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Справка" sheetId="1" r:id="rId1"/>
    <sheet name="Корп.3" sheetId="2" r:id="rId2"/>
    <sheet name="ОПУ ээ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60" i="3" l="1"/>
  <c r="E60" i="3"/>
  <c r="E59" i="3"/>
  <c r="G59" i="3" s="1"/>
  <c r="G58" i="3"/>
  <c r="E58" i="3"/>
  <c r="E57" i="3"/>
  <c r="G57" i="3" s="1"/>
  <c r="G56" i="3"/>
  <c r="E56" i="3"/>
  <c r="E50" i="3"/>
  <c r="G50" i="3" s="1"/>
  <c r="E49" i="3"/>
  <c r="G49" i="3" s="1"/>
  <c r="E48" i="3"/>
  <c r="G48" i="3" s="1"/>
  <c r="E47" i="3"/>
  <c r="G47" i="3" s="1"/>
  <c r="E46" i="3"/>
  <c r="G46" i="3" s="1"/>
  <c r="E44" i="3"/>
  <c r="G44" i="3" s="1"/>
  <c r="G43" i="3"/>
  <c r="E43" i="3"/>
  <c r="E41" i="3"/>
  <c r="G41" i="3" s="1"/>
  <c r="G40" i="3"/>
  <c r="G45" i="3" s="1"/>
  <c r="E40" i="3"/>
  <c r="E30" i="3"/>
  <c r="G30" i="3" s="1"/>
  <c r="E29" i="3"/>
  <c r="G29" i="3" s="1"/>
  <c r="E24" i="3"/>
  <c r="G24" i="3" s="1"/>
  <c r="E23" i="3"/>
  <c r="G23" i="3" s="1"/>
  <c r="E22" i="3"/>
  <c r="G22" i="3" s="1"/>
  <c r="E21" i="3"/>
  <c r="G21" i="3" s="1"/>
  <c r="E20" i="3"/>
  <c r="G20" i="3" s="1"/>
  <c r="G18" i="3"/>
  <c r="E18" i="3"/>
  <c r="E17" i="3"/>
  <c r="G17" i="3" s="1"/>
  <c r="G16" i="3"/>
  <c r="E16" i="3"/>
  <c r="E15" i="3"/>
  <c r="G15" i="3" s="1"/>
  <c r="G14" i="3"/>
  <c r="G19" i="3" s="1"/>
  <c r="E14" i="3"/>
  <c r="E12" i="3"/>
  <c r="G12" i="3" s="1"/>
  <c r="E11" i="3"/>
  <c r="G11" i="3" s="1"/>
  <c r="E10" i="3"/>
  <c r="G10" i="3" s="1"/>
  <c r="E9" i="3"/>
  <c r="G9" i="3" s="1"/>
  <c r="E8" i="3"/>
  <c r="G8" i="3" s="1"/>
  <c r="C13" i="2"/>
  <c r="F11" i="2"/>
  <c r="G11" i="2" s="1"/>
  <c r="C11" i="2"/>
  <c r="F9" i="2"/>
  <c r="G9" i="2" s="1"/>
  <c r="G9" i="1"/>
  <c r="E9" i="1"/>
  <c r="F8" i="1"/>
  <c r="F9" i="1" s="1"/>
  <c r="F7" i="1"/>
  <c r="G6" i="1"/>
  <c r="F6" i="1"/>
  <c r="E6" i="1"/>
  <c r="B67" i="3" l="1"/>
  <c r="G13" i="3"/>
  <c r="G61" i="3"/>
  <c r="B66" i="3" s="1"/>
  <c r="G25" i="3"/>
  <c r="G26" i="3" s="1"/>
  <c r="B65" i="3"/>
  <c r="G31" i="3"/>
  <c r="B64" i="3" s="1"/>
  <c r="G51" i="3"/>
  <c r="B63" i="3" l="1"/>
</calcChain>
</file>

<file path=xl/sharedStrings.xml><?xml version="1.0" encoding="utf-8"?>
<sst xmlns="http://schemas.openxmlformats.org/spreadsheetml/2006/main" count="123" uniqueCount="88">
  <si>
    <t>СПРАВОЧНАЯ ИНФОРМАЦИЯ потребление коммунальных услуг в здании по адресу г.Химки, ул.Лавочкина, д.13 август 2022г.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</si>
  <si>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</si>
  <si>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</si>
  <si>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</si>
  <si>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</si>
  <si>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</si>
  <si>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</si>
  <si>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</si>
  <si>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</si>
  <si>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</si>
  <si>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</si>
  <si>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</si>
  <si>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</si>
  <si>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</si>
  <si>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</si>
  <si>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</si>
  <si>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</si>
  <si>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</si>
  <si>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</si>
  <si>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</si>
  <si>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</si>
  <si>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</si>
  <si>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 </t>
  </si>
  <si>
    <t>Август 2022 года</t>
  </si>
  <si>
    <t>Расчет возмещения стоимости коммунальных услуг по гаражу - корпус 3</t>
  </si>
  <si>
    <t>№№</t>
  </si>
  <si>
    <t>Коммунальная услуга</t>
  </si>
  <si>
    <t>Кол-во</t>
  </si>
  <si>
    <t>тариф, руб.</t>
  </si>
  <si>
    <t>Кол-во гаражей</t>
  </si>
  <si>
    <t>На 1 гараж, кВт/ч</t>
  </si>
  <si>
    <t>Сумма, руб.</t>
  </si>
  <si>
    <t>Электроснабжение корп.3, кВт/ч</t>
  </si>
  <si>
    <t>Электроснабжение ИПУ, кВт/ч</t>
  </si>
  <si>
    <t>Холодное водоснабжение, куб.м.</t>
  </si>
  <si>
    <t>Горячее водоснабжение, куб.м.</t>
  </si>
  <si>
    <t>Водоотведение, куб.м.</t>
  </si>
  <si>
    <t>Теплоснабжение, Гкал</t>
  </si>
  <si>
    <t>Электроэнергия ИТП, кВт/ч</t>
  </si>
  <si>
    <t>ОТЧЕТ</t>
  </si>
  <si>
    <t>по потреблению электроэнергии за период с  22.07.2022г. по  22.08.2022г.</t>
  </si>
  <si>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</si>
  <si>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</si>
  <si>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</si>
  <si>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</si>
  <si>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</si>
  <si>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</si>
  <si>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</si>
  <si>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</si>
  <si>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Электрощитовая № 1 - подъезды №1 и №2 Корпус 2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</si>
  <si>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</si>
  <si>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</si>
  <si>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</si>
  <si>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</si>
  <si>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Офисы № 1,2,3,4,5,6,7,9</t>
  </si>
  <si>
    <t>Электрощитовая № 2 - подъезд № 3 Корпус 2</t>
  </si>
  <si>
    <t>Лифт,освещение лестнич_маршей, вентилятор машин_отделения (АВР)</t>
  </si>
  <si>
    <t xml:space="preserve">Офисы № 9,12,13,18,19,  19А      </t>
  </si>
  <si>
    <t>Электрощитовая № 3 - подъезды №4 и №5 Корпус 2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</si>
  <si>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</si>
  <si>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</si>
  <si>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</si>
  <si>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Офисы № 10,11,14,15,16,    17, 6А, 4А</t>
  </si>
  <si>
    <t>Итого:</t>
  </si>
  <si>
    <t>Всего:</t>
  </si>
  <si>
    <t>Корпус 6 (прав.)</t>
  </si>
  <si>
    <t>28737396</t>
  </si>
  <si>
    <t>-- // -- (лев.)</t>
  </si>
  <si>
    <t>ВНС Ввод №1(лев.)</t>
  </si>
  <si>
    <t>29993313</t>
  </si>
  <si>
    <t>ВНС Ввод №2 (правый)</t>
  </si>
  <si>
    <t>ИТП Ввод №1(лев.)</t>
  </si>
  <si>
    <t>29993646</t>
  </si>
  <si>
    <t>ИТП Ввод №2 (правый)</t>
  </si>
  <si>
    <t>29993290</t>
  </si>
  <si>
    <t>Электрощитовая корпус 1</t>
  </si>
  <si>
    <t>Корпус 3 Гараж</t>
  </si>
  <si>
    <t>29993615</t>
  </si>
  <si>
    <t>29993962</t>
  </si>
  <si>
    <t>29993111</t>
  </si>
  <si>
    <t>Насосная пожаротушения</t>
  </si>
  <si>
    <t>Всего по Жилкомплексу</t>
  </si>
  <si>
    <t>Из них на Офисы</t>
  </si>
  <si>
    <t>Из них Жилье</t>
  </si>
  <si>
    <t>Из них Гараж</t>
  </si>
  <si>
    <t>Из них ОДН, ИТП и ВНС</t>
  </si>
  <si>
    <t>Председатель правления ТСЖ "ДУБКИ"</t>
  </si>
  <si>
    <t>_______________________ Хольнов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</si>
</sst>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"/>
    <numFmt numFmtId="166" formatCode="_-* #,##0_р_._-;\-* #,##0_р_._-;_-* &quot;-&quot;??_р_._-;_-@_-"/>
    <numFmt numFmtId="167" formatCode="_-* #,##0.0_р_._-;\-* #,##0.0_р_._-;_-* &quot;-&quot;??_р_._-;_-@_-"/>
    <numFmt numFmtId="168" formatCode="_-* #,##0.0000_р_._-;\-* #,##0.0000_р_._-;_-* &quot;-&quot;??_р_._-;_-@_-"/>
    <numFmt numFmtId="169" formatCode="_-* #,##0.00000_р_._-;\-* #,##0.00000_р_._-;_-* &quot;-&quot;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2" fontId="4" fillId="0" borderId="1" xfId="0" applyNumberFormat="1" applyFont="1" applyFill="1" applyBorder="1" applyAlignment="1">
      <alignment wrapText="1"/>
    </xf>
    <xf numFmtId="2" fontId="4" fillId="0" borderId="4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" fontId="4" fillId="2" borderId="1" xfId="2" applyNumberFormat="1" applyFont="1" applyFill="1" applyBorder="1" applyAlignment="1">
      <alignment horizontal="right" vertical="center"/>
    </xf>
    <xf numFmtId="164" fontId="4" fillId="0" borderId="0" xfId="0" applyNumberFormat="1" applyFont="1" applyAlignment="1">
      <alignment wrapText="1"/>
    </xf>
    <xf numFmtId="0" fontId="4" fillId="0" borderId="3" xfId="0" applyFont="1" applyBorder="1" applyAlignment="1">
      <alignment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 applyAlignment="1">
      <alignment horizontal="center"/>
    </xf>
    <xf numFmtId="0" fontId="9" fillId="0" borderId="5" xfId="0" applyFont="1" applyBorder="1"/>
    <xf numFmtId="166" fontId="9" fillId="0" borderId="5" xfId="1" applyNumberFormat="1" applyFont="1" applyBorder="1"/>
    <xf numFmtId="43" fontId="9" fillId="0" borderId="5" xfId="1" applyFont="1" applyBorder="1"/>
    <xf numFmtId="0" fontId="9" fillId="0" borderId="5" xfId="0" applyFont="1" applyBorder="1" applyAlignment="1">
      <alignment horizontal="center"/>
    </xf>
    <xf numFmtId="167" fontId="9" fillId="0" borderId="10" xfId="0" applyNumberFormat="1" applyFont="1" applyBorder="1"/>
    <xf numFmtId="2" fontId="9" fillId="0" borderId="5" xfId="0" applyNumberFormat="1" applyFont="1" applyBorder="1" applyAlignment="1">
      <alignment horizontal="center"/>
    </xf>
    <xf numFmtId="0" fontId="9" fillId="0" borderId="1" xfId="0" applyFont="1" applyBorder="1"/>
    <xf numFmtId="166" fontId="9" fillId="4" borderId="1" xfId="1" applyNumberFormat="1" applyFont="1" applyFill="1" applyBorder="1"/>
    <xf numFmtId="166" fontId="9" fillId="0" borderId="1" xfId="1" applyNumberFormat="1" applyFont="1" applyBorder="1"/>
    <xf numFmtId="43" fontId="9" fillId="0" borderId="1" xfId="1" applyFont="1" applyBorder="1"/>
    <xf numFmtId="168" fontId="9" fillId="0" borderId="10" xfId="0" applyNumberFormat="1" applyFont="1" applyBorder="1"/>
    <xf numFmtId="169" fontId="9" fillId="0" borderId="10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3" xfId="0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0" fillId="2" borderId="13" xfId="1" applyNumberFormat="1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2" borderId="13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center" wrapText="1"/>
    </xf>
    <xf numFmtId="49" fontId="0" fillId="0" borderId="0" xfId="0" applyNumberFormat="1"/>
    <xf numFmtId="49" fontId="14" fillId="2" borderId="13" xfId="0" applyNumberFormat="1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5" fillId="0" borderId="13" xfId="0" applyFont="1" applyBorder="1" applyAlignment="1">
      <alignment horizontal="left" vertical="top"/>
    </xf>
    <xf numFmtId="0" fontId="13" fillId="0" borderId="0" xfId="0" applyFont="1" applyAlignment="1">
      <alignment horizontal="left" wrapText="1"/>
    </xf>
    <xf numFmtId="14" fontId="0" fillId="0" borderId="0" xfId="0" applyNumberFormat="1" applyAlignment="1">
      <alignment horizontal="left"/>
    </xf>
    <xf numFmtId="0" fontId="15" fillId="0" borderId="13" xfId="0" applyFont="1" applyBorder="1" applyAlignment="1">
      <alignment horizontal="left"/>
    </xf>
    <xf numFmtId="49" fontId="15" fillId="0" borderId="0" xfId="0" applyNumberFormat="1" applyFont="1" applyAlignment="1">
      <alignment horizontal="left"/>
    </xf>
    <xf numFmtId="49" fontId="15" fillId="2" borderId="13" xfId="0" applyNumberFormat="1" applyFont="1" applyFill="1" applyBorder="1" applyAlignment="1">
      <alignment horizontal="left" vertical="center" wrapText="1"/>
    </xf>
    <xf numFmtId="49" fontId="14" fillId="0" borderId="13" xfId="0" applyNumberFormat="1" applyFont="1" applyBorder="1" applyAlignment="1">
      <alignment horizontal="left" vertical="center" wrapText="1"/>
    </xf>
    <xf numFmtId="49" fontId="0" fillId="2" borderId="13" xfId="0" applyNumberFormat="1" applyFill="1" applyBorder="1" applyAlignment="1">
      <alignment horizontal="left" vertical="center"/>
    </xf>
    <xf numFmtId="1" fontId="15" fillId="4" borderId="13" xfId="0" applyNumberFormat="1" applyFont="1" applyFill="1" applyBorder="1" applyAlignment="1">
      <alignment horizontal="left"/>
    </xf>
    <xf numFmtId="49" fontId="15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49" fontId="15" fillId="0" borderId="13" xfId="0" applyNumberFormat="1" applyFont="1" applyBorder="1" applyAlignment="1">
      <alignment vertical="top"/>
    </xf>
    <xf numFmtId="49" fontId="14" fillId="0" borderId="13" xfId="0" applyNumberFormat="1" applyFont="1" applyBorder="1" applyAlignment="1">
      <alignment horizontal="left" vertical="center"/>
    </xf>
    <xf numFmtId="49" fontId="14" fillId="2" borderId="13" xfId="0" applyNumberFormat="1" applyFont="1" applyFill="1" applyBorder="1" applyAlignment="1">
      <alignment horizontal="left" vertical="center"/>
    </xf>
    <xf numFmtId="0" fontId="14" fillId="0" borderId="13" xfId="0" applyFont="1" applyBorder="1"/>
    <xf numFmtId="0" fontId="14" fillId="0" borderId="13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49" fontId="15" fillId="4" borderId="13" xfId="0" applyNumberFormat="1" applyFont="1" applyFill="1" applyBorder="1" applyAlignment="1">
      <alignment horizontal="left" vertical="top"/>
    </xf>
    <xf numFmtId="49" fontId="14" fillId="2" borderId="13" xfId="1" applyNumberFormat="1" applyFont="1" applyFill="1" applyBorder="1" applyAlignment="1">
      <alignment horizontal="left" vertical="center" wrapText="1"/>
    </xf>
    <xf numFmtId="49" fontId="14" fillId="2" borderId="1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20" xfId="0" applyFont="1" applyBorder="1" applyAlignment="1">
      <alignment horizontal="left" wrapText="1"/>
    </xf>
    <xf numFmtId="0" fontId="17" fillId="0" borderId="13" xfId="0" applyFont="1" applyBorder="1" applyAlignment="1">
      <alignment horizontal="left" vertical="top"/>
    </xf>
    <xf numFmtId="49" fontId="17" fillId="2" borderId="12" xfId="0" applyNumberFormat="1" applyFont="1" applyFill="1" applyBorder="1" applyAlignment="1">
      <alignment horizontal="left" vertical="center" wrapText="1"/>
    </xf>
    <xf numFmtId="49" fontId="17" fillId="2" borderId="14" xfId="0" applyNumberFormat="1" applyFont="1" applyFill="1" applyBorder="1" applyAlignment="1">
      <alignment horizontal="left" vertical="center" wrapText="1"/>
    </xf>
    <xf numFmtId="49" fontId="17" fillId="2" borderId="15" xfId="0" applyNumberFormat="1" applyFont="1" applyFill="1" applyBorder="1" applyAlignment="1">
      <alignment horizontal="left" vertical="center" wrapText="1"/>
    </xf>
    <xf numFmtId="49" fontId="17" fillId="2" borderId="12" xfId="0" applyNumberFormat="1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left"/>
    </xf>
    <xf numFmtId="49" fontId="17" fillId="2" borderId="15" xfId="0" applyNumberFormat="1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left"/>
    </xf>
    <xf numFmtId="49" fontId="14" fillId="2" borderId="0" xfId="0" applyNumberFormat="1" applyFont="1" applyFill="1" applyAlignment="1">
      <alignment horizontal="left" vertical="center" wrapText="1"/>
    </xf>
    <xf numFmtId="0" fontId="14" fillId="0" borderId="0" xfId="0" applyFont="1"/>
    <xf numFmtId="0" fontId="14" fillId="0" borderId="16" xfId="0" applyFont="1" applyBorder="1" applyAlignment="1">
      <alignment horizontal="left" vertical="center" wrapText="1"/>
    </xf>
    <xf numFmtId="1" fontId="15" fillId="4" borderId="13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2" fontId="17" fillId="0" borderId="0" xfId="0" applyNumberFormat="1" applyFont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166" fontId="15" fillId="0" borderId="1" xfId="1" applyNumberFormat="1" applyFont="1" applyBorder="1" applyAlignment="1">
      <alignment horizontal="left" vertical="center" indent="1"/>
    </xf>
    <xf numFmtId="0" fontId="14" fillId="2" borderId="0" xfId="0" applyFont="1" applyFill="1" applyAlignment="1">
      <alignment vertical="center" wrapText="1"/>
    </xf>
    <xf numFmtId="0" fontId="17" fillId="0" borderId="1" xfId="0" applyFont="1" applyBorder="1"/>
    <xf numFmtId="166" fontId="15" fillId="0" borderId="1" xfId="1" applyNumberFormat="1" applyFont="1" applyBorder="1"/>
    <xf numFmtId="0" fontId="10" fillId="0" borderId="0" xfId="0" applyFont="1"/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 refreshError="1">
        <row r="17">
          <cell r="F1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D13" sqref="D13"/>
    </sheetView>
  </sheetViews>
  <sheetFormatPr defaultColWidth="9.140625" defaultRowHeight="33" customHeight="1" x14ac:dyDescent="0.2"/>
  <cols>
    <col min="1" max="1" width="6.5703125" style="3" customWidth="1"/>
    <col min="2" max="2" width="23.5703125" style="3" customWidth="1"/>
    <col min="3" max="3" width="10.140625" style="3" customWidth="1"/>
    <col min="4" max="4" width="15.85546875" style="3" customWidth="1"/>
    <col min="5" max="5" width="10.7109375" style="3" customWidth="1"/>
    <col min="6" max="6" width="11.42578125" style="3" customWidth="1"/>
    <col min="7" max="7" width="18.5703125" style="3" customWidth="1"/>
    <col min="8" max="8" width="8.85546875" style="3" customWidth="1"/>
    <col min="9" max="16384" width="9.140625" style="3"/>
  </cols>
  <sheetData>
    <row r="1" spans="1:8" ht="11.25" x14ac:dyDescent="0.2">
      <c r="A1" s="1" t="s">
        <v>0</v>
      </c>
      <c r="B1" s="2"/>
      <c r="C1" s="2"/>
      <c r="D1" s="2"/>
      <c r="E1" s="2"/>
      <c r="F1" s="2"/>
      <c r="G1" s="2"/>
    </row>
    <row r="2" spans="1:8" ht="11.25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</row>
    <row r="3" spans="1:8" ht="11.25" x14ac:dyDescent="0.2">
      <c r="A3" s="4"/>
      <c r="B3" s="4"/>
      <c r="C3" s="4"/>
      <c r="D3" s="4"/>
      <c r="E3" s="4" t="s">
        <v>6</v>
      </c>
      <c r="F3" s="4"/>
      <c r="G3" s="4" t="s">
        <v>7</v>
      </c>
    </row>
    <row r="4" spans="1:8" ht="11.25" x14ac:dyDescent="0.2">
      <c r="A4" s="4"/>
      <c r="B4" s="4"/>
      <c r="C4" s="4"/>
      <c r="D4" s="5"/>
      <c r="E4" s="6" t="s">
        <v>8</v>
      </c>
      <c r="F4" s="6" t="s">
        <v>9</v>
      </c>
      <c r="G4" s="4"/>
    </row>
    <row r="5" spans="1:8" ht="11.25" x14ac:dyDescent="0.2">
      <c r="A5" s="7" t="s">
        <v>10</v>
      </c>
      <c r="B5" s="8" t="s">
        <v>11</v>
      </c>
      <c r="C5" s="9" t="s">
        <v>12</v>
      </c>
      <c r="D5" s="10">
        <v>108335.25</v>
      </c>
      <c r="E5" s="11"/>
      <c r="F5" s="8"/>
      <c r="G5" s="12"/>
    </row>
    <row r="6" spans="1:8" ht="33.75" x14ac:dyDescent="0.2">
      <c r="A6" s="7" t="s">
        <v>10</v>
      </c>
      <c r="B6" s="8" t="s">
        <v>13</v>
      </c>
      <c r="C6" s="12" t="s">
        <v>12</v>
      </c>
      <c r="D6" s="13"/>
      <c r="E6" s="14">
        <f>E7*0.087</f>
        <v>84.041999999999987</v>
      </c>
      <c r="F6" s="14">
        <f>F7*0.087</f>
        <v>36.531299999999995</v>
      </c>
      <c r="G6" s="15">
        <f>G7*0.087</f>
        <v>3.3929999999999998</v>
      </c>
    </row>
    <row r="7" spans="1:8" ht="22.5" x14ac:dyDescent="0.2">
      <c r="A7" s="7" t="s">
        <v>14</v>
      </c>
      <c r="B7" s="8" t="s">
        <v>15</v>
      </c>
      <c r="C7" s="12" t="s">
        <v>16</v>
      </c>
      <c r="D7" s="8"/>
      <c r="E7" s="16">
        <v>966</v>
      </c>
      <c r="F7" s="12">
        <f>130*3.23</f>
        <v>419.9</v>
      </c>
      <c r="G7" s="12">
        <v>39</v>
      </c>
    </row>
    <row r="8" spans="1:8" ht="11.25" x14ac:dyDescent="0.2">
      <c r="A8" s="7" t="s">
        <v>14</v>
      </c>
      <c r="B8" s="8" t="s">
        <v>17</v>
      </c>
      <c r="C8" s="12" t="s">
        <v>16</v>
      </c>
      <c r="D8" s="17">
        <v>233935</v>
      </c>
      <c r="E8" s="16">
        <v>1570</v>
      </c>
      <c r="F8" s="12">
        <f>130*4.33</f>
        <v>562.9</v>
      </c>
      <c r="G8" s="16">
        <v>39</v>
      </c>
      <c r="H8" s="18"/>
    </row>
    <row r="9" spans="1:8" ht="11.25" x14ac:dyDescent="0.2">
      <c r="A9" s="7" t="s">
        <v>14</v>
      </c>
      <c r="B9" s="8" t="s">
        <v>18</v>
      </c>
      <c r="C9" s="12" t="s">
        <v>16</v>
      </c>
      <c r="D9" s="8"/>
      <c r="E9" s="14">
        <f>E7+E8</f>
        <v>2536</v>
      </c>
      <c r="F9" s="14">
        <f>F7+F8</f>
        <v>982.8</v>
      </c>
      <c r="G9" s="16">
        <f>G7+G8</f>
        <v>78</v>
      </c>
    </row>
    <row r="10" spans="1:8" ht="11.25" x14ac:dyDescent="0.2">
      <c r="A10" s="7" t="s">
        <v>19</v>
      </c>
      <c r="B10" s="8" t="s">
        <v>20</v>
      </c>
      <c r="C10" s="12" t="s">
        <v>21</v>
      </c>
      <c r="D10" s="19"/>
      <c r="E10" s="20">
        <v>108117</v>
      </c>
      <c r="F10" s="21">
        <v>861</v>
      </c>
      <c r="G10" s="22">
        <v>25196</v>
      </c>
    </row>
    <row r="11" spans="1:8" ht="11.25" x14ac:dyDescent="0.2">
      <c r="E11" s="23"/>
      <c r="F11" s="24"/>
    </row>
    <row r="13" spans="1:8" ht="15" x14ac:dyDescent="0.2">
      <c r="G13" s="25"/>
    </row>
    <row r="14" spans="1:8" ht="15" x14ac:dyDescent="0.2">
      <c r="F14" s="3" t="s">
        <v>22</v>
      </c>
      <c r="G14" s="25"/>
    </row>
  </sheetData>
  <mergeCells count="8">
    <mergeCell ref="E11:F11"/>
    <mergeCell ref="A2:A4"/>
    <mergeCell ref="B2:B4"/>
    <mergeCell ref="C2:C4"/>
    <mergeCell ref="D2:D4"/>
    <mergeCell ref="E2:G2"/>
    <mergeCell ref="E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C18" sqref="C18"/>
    </sheetView>
  </sheetViews>
  <sheetFormatPr defaultColWidth="9.140625" defaultRowHeight="12.75" x14ac:dyDescent="0.2"/>
  <cols>
    <col min="1" max="1" width="7.28515625" style="28" customWidth="1"/>
    <col min="2" max="2" width="33.85546875" style="28" customWidth="1"/>
    <col min="3" max="3" width="15.42578125" style="28" customWidth="1"/>
    <col min="4" max="4" width="12.42578125" style="28" customWidth="1"/>
    <col min="5" max="5" width="16" style="27" customWidth="1"/>
    <col min="6" max="6" width="19.140625" style="28" customWidth="1"/>
    <col min="7" max="7" width="16.7109375" style="27" customWidth="1"/>
    <col min="8" max="16384" width="9.140625" style="28"/>
  </cols>
  <sheetData>
    <row r="2" spans="1:7" ht="21" x14ac:dyDescent="0.2">
      <c r="A2" s="26" t="s">
        <v>23</v>
      </c>
      <c r="B2" s="26"/>
      <c r="C2" s="26"/>
      <c r="D2" s="26"/>
    </row>
    <row r="4" spans="1:7" ht="18.75" x14ac:dyDescent="0.3">
      <c r="A4" s="29" t="s">
        <v>24</v>
      </c>
    </row>
    <row r="5" spans="1:7" ht="13.5" thickBot="1" x14ac:dyDescent="0.25"/>
    <row r="6" spans="1:7" ht="16.5" thickBot="1" x14ac:dyDescent="0.3">
      <c r="A6" s="30" t="s">
        <v>25</v>
      </c>
      <c r="B6" s="31" t="s">
        <v>26</v>
      </c>
      <c r="C6" s="32" t="s">
        <v>27</v>
      </c>
      <c r="D6" s="31" t="s">
        <v>28</v>
      </c>
      <c r="E6" s="32" t="s">
        <v>29</v>
      </c>
      <c r="F6" s="33" t="s">
        <v>30</v>
      </c>
      <c r="G6" s="34" t="s">
        <v>31</v>
      </c>
    </row>
    <row r="7" spans="1:7" ht="15.75" x14ac:dyDescent="0.25">
      <c r="A7" s="35">
        <v>1</v>
      </c>
      <c r="B7" s="35" t="s">
        <v>32</v>
      </c>
      <c r="C7" s="36">
        <v>7895</v>
      </c>
      <c r="D7" s="37">
        <v>4.5999999999999996</v>
      </c>
      <c r="E7" s="38">
        <v>309</v>
      </c>
      <c r="F7" s="39">
        <v>25.5</v>
      </c>
      <c r="G7" s="40">
        <v>117.52</v>
      </c>
    </row>
    <row r="8" spans="1:7" ht="15.75" x14ac:dyDescent="0.25">
      <c r="A8" s="41">
        <v>2</v>
      </c>
      <c r="B8" s="41" t="s">
        <v>33</v>
      </c>
      <c r="C8" s="42">
        <v>2465.5</v>
      </c>
      <c r="D8" s="37">
        <v>4.5999999999999996</v>
      </c>
      <c r="E8" s="38"/>
      <c r="F8" s="39"/>
      <c r="G8" s="40"/>
    </row>
    <row r="9" spans="1:7" ht="15.75" x14ac:dyDescent="0.25">
      <c r="A9" s="41">
        <v>3</v>
      </c>
      <c r="B9" s="41" t="s">
        <v>34</v>
      </c>
      <c r="C9" s="43">
        <v>2</v>
      </c>
      <c r="D9" s="44">
        <v>30</v>
      </c>
      <c r="E9" s="38">
        <v>309</v>
      </c>
      <c r="F9" s="45">
        <f t="shared" ref="F9:F11" si="0">C9/E9</f>
        <v>6.4724919093851136E-3</v>
      </c>
      <c r="G9" s="40">
        <f t="shared" ref="G9:G11" si="1">F9*D9</f>
        <v>0.1941747572815534</v>
      </c>
    </row>
    <row r="10" spans="1:7" ht="15.75" x14ac:dyDescent="0.25">
      <c r="A10" s="41">
        <v>4</v>
      </c>
      <c r="B10" s="41" t="s">
        <v>35</v>
      </c>
      <c r="C10" s="43">
        <v>0</v>
      </c>
      <c r="D10" s="44">
        <v>249.67</v>
      </c>
      <c r="E10" s="38"/>
      <c r="F10" s="46"/>
      <c r="G10" s="40"/>
    </row>
    <row r="11" spans="1:7" ht="15.75" x14ac:dyDescent="0.25">
      <c r="A11" s="41">
        <v>5</v>
      </c>
      <c r="B11" s="41" t="s">
        <v>36</v>
      </c>
      <c r="C11" s="43">
        <f>C9+C10</f>
        <v>2</v>
      </c>
      <c r="D11" s="44">
        <v>35.840000000000003</v>
      </c>
      <c r="E11" s="38">
        <v>309</v>
      </c>
      <c r="F11" s="45">
        <f t="shared" si="0"/>
        <v>6.4724919093851136E-3</v>
      </c>
      <c r="G11" s="40">
        <f t="shared" si="1"/>
        <v>0.23197411003236248</v>
      </c>
    </row>
    <row r="12" spans="1:7" ht="15.75" x14ac:dyDescent="0.25">
      <c r="A12" s="41">
        <v>6</v>
      </c>
      <c r="B12" s="41" t="s">
        <v>37</v>
      </c>
      <c r="C12" s="44">
        <v>0</v>
      </c>
      <c r="D12" s="44">
        <v>2615.12</v>
      </c>
      <c r="E12" s="47"/>
      <c r="F12" s="48"/>
      <c r="G12" s="49"/>
    </row>
    <row r="13" spans="1:7" ht="15.75" x14ac:dyDescent="0.25">
      <c r="A13" s="41">
        <v>7</v>
      </c>
      <c r="B13" s="41" t="s">
        <v>38</v>
      </c>
      <c r="C13" s="44">
        <f>'[1]Расчет платы на отопление и ГВС'!$F$17</f>
        <v>0</v>
      </c>
      <c r="D13" s="44">
        <v>4.5999999999999996</v>
      </c>
      <c r="E13" s="47"/>
      <c r="F13" s="48"/>
      <c r="G13" s="49"/>
    </row>
    <row r="14" spans="1:7" ht="18.75" x14ac:dyDescent="0.3">
      <c r="A14" s="50"/>
      <c r="B14" s="50"/>
      <c r="C14" s="50"/>
      <c r="D14" s="50"/>
      <c r="G14" s="51"/>
    </row>
  </sheetData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D63" sqref="D63"/>
    </sheetView>
  </sheetViews>
  <sheetFormatPr defaultRowHeight="15" x14ac:dyDescent="0.25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5">
      <c r="A1" s="52" t="s">
        <v>39</v>
      </c>
      <c r="B1" s="52"/>
      <c r="C1" s="52"/>
      <c r="D1" s="52"/>
      <c r="E1" s="52"/>
      <c r="F1" s="52"/>
      <c r="G1" s="52"/>
    </row>
    <row r="2" spans="1:8" x14ac:dyDescent="0.25">
      <c r="A2" s="53" t="s">
        <v>40</v>
      </c>
      <c r="B2" s="53"/>
      <c r="C2" s="53"/>
      <c r="D2" s="53"/>
      <c r="E2" s="53"/>
      <c r="F2" s="53"/>
      <c r="G2" s="53"/>
    </row>
    <row r="3" spans="1:8" ht="15.75" thickBot="1" x14ac:dyDescent="0.3">
      <c r="A3" s="54"/>
      <c r="B3" s="55"/>
      <c r="G3" s="55"/>
    </row>
    <row r="4" spans="1:8" ht="13.5" customHeight="1" thickBot="1" x14ac:dyDescent="0.3">
      <c r="A4" s="56" t="s">
        <v>41</v>
      </c>
      <c r="B4" s="57" t="s">
        <v>42</v>
      </c>
      <c r="C4" s="57" t="s">
        <v>43</v>
      </c>
      <c r="D4" s="57"/>
      <c r="E4" s="58" t="s">
        <v>44</v>
      </c>
      <c r="F4" s="58" t="s">
        <v>45</v>
      </c>
      <c r="G4" s="57" t="s">
        <v>46</v>
      </c>
    </row>
    <row r="5" spans="1:8" ht="15.75" thickBot="1" x14ac:dyDescent="0.3">
      <c r="A5" s="59"/>
      <c r="B5" s="57"/>
      <c r="C5" s="57"/>
      <c r="D5" s="57"/>
      <c r="E5" s="59"/>
      <c r="F5" s="59"/>
      <c r="G5" s="57"/>
    </row>
    <row r="6" spans="1:8" ht="15.75" thickBot="1" x14ac:dyDescent="0.3">
      <c r="A6" s="60"/>
      <c r="B6" s="57"/>
      <c r="C6" s="61" t="s">
        <v>47</v>
      </c>
      <c r="D6" s="62" t="s">
        <v>48</v>
      </c>
      <c r="E6" s="60"/>
      <c r="F6" s="60"/>
      <c r="G6" s="57"/>
    </row>
    <row r="7" spans="1:8" ht="18" customHeight="1" thickBot="1" x14ac:dyDescent="0.3">
      <c r="A7" s="63" t="s">
        <v>49</v>
      </c>
      <c r="B7" s="64"/>
      <c r="C7" s="64"/>
      <c r="D7" s="65"/>
      <c r="E7" s="66"/>
      <c r="F7" s="67"/>
      <c r="G7" s="66"/>
    </row>
    <row r="8" spans="1:8" ht="45.75" thickBot="1" x14ac:dyDescent="0.3">
      <c r="A8" s="68" t="s">
        <v>50</v>
      </c>
      <c r="B8" s="69">
        <v>29993326</v>
      </c>
      <c r="C8" s="69">
        <v>6285</v>
      </c>
      <c r="D8" s="69">
        <v>6346</v>
      </c>
      <c r="E8" s="70">
        <f>D8-C8</f>
        <v>61</v>
      </c>
      <c r="F8" s="69">
        <v>15</v>
      </c>
      <c r="G8" s="71">
        <f>E8*F8</f>
        <v>915</v>
      </c>
      <c r="H8" s="72"/>
    </row>
    <row r="9" spans="1:8" ht="90.75" thickBot="1" x14ac:dyDescent="0.3">
      <c r="A9" s="73" t="s">
        <v>51</v>
      </c>
      <c r="B9" s="69">
        <v>29993299</v>
      </c>
      <c r="C9" s="71">
        <v>2545</v>
      </c>
      <c r="D9" s="71">
        <v>2576</v>
      </c>
      <c r="E9" s="70">
        <f>D9-C9</f>
        <v>31</v>
      </c>
      <c r="F9" s="71">
        <v>60</v>
      </c>
      <c r="G9" s="71">
        <f>E9*F9</f>
        <v>1860</v>
      </c>
      <c r="H9" s="72"/>
    </row>
    <row r="10" spans="1:8" ht="15" customHeight="1" thickBot="1" x14ac:dyDescent="0.3">
      <c r="A10" s="73" t="s">
        <v>52</v>
      </c>
      <c r="B10" s="69">
        <v>29993206</v>
      </c>
      <c r="C10" s="69">
        <v>12376</v>
      </c>
      <c r="D10" s="69">
        <v>12555</v>
      </c>
      <c r="E10" s="70">
        <f>D10-C10</f>
        <v>179</v>
      </c>
      <c r="F10" s="69">
        <v>40</v>
      </c>
      <c r="G10" s="71">
        <f>E10*F10</f>
        <v>7160</v>
      </c>
    </row>
    <row r="11" spans="1:8" ht="15" customHeight="1" thickBot="1" x14ac:dyDescent="0.3">
      <c r="A11" s="74" t="s">
        <v>53</v>
      </c>
      <c r="B11" s="75">
        <v>29993506</v>
      </c>
      <c r="C11" s="69">
        <v>16040</v>
      </c>
      <c r="D11" s="69">
        <v>16296</v>
      </c>
      <c r="E11" s="70">
        <f>D11-C11</f>
        <v>256</v>
      </c>
      <c r="F11" s="69">
        <v>60</v>
      </c>
      <c r="G11" s="71">
        <f>E11*F11</f>
        <v>15360</v>
      </c>
    </row>
    <row r="12" spans="1:8" ht="15" customHeight="1" thickBot="1" x14ac:dyDescent="0.3">
      <c r="A12" s="73" t="s">
        <v>54</v>
      </c>
      <c r="B12" s="71">
        <v>29993527</v>
      </c>
      <c r="C12" s="69">
        <v>6569</v>
      </c>
      <c r="D12" s="69">
        <v>6708</v>
      </c>
      <c r="E12" s="70">
        <f>D12-C12</f>
        <v>139</v>
      </c>
      <c r="F12" s="69">
        <v>20</v>
      </c>
      <c r="G12" s="71">
        <f>E12*F12</f>
        <v>2780</v>
      </c>
    </row>
    <row r="13" spans="1:8" ht="18" customHeight="1" thickBot="1" x14ac:dyDescent="0.3">
      <c r="A13" s="76" t="s">
        <v>55</v>
      </c>
      <c r="B13" s="77"/>
      <c r="C13" s="78"/>
      <c r="D13" s="78"/>
      <c r="E13" s="70"/>
      <c r="F13" s="79"/>
      <c r="G13" s="80">
        <f>SUM(G8:G12)</f>
        <v>28075</v>
      </c>
    </row>
    <row r="14" spans="1:8" ht="42.75" customHeight="1" thickBot="1" x14ac:dyDescent="0.3">
      <c r="A14" s="68" t="s">
        <v>50</v>
      </c>
      <c r="B14" s="69">
        <v>29993434</v>
      </c>
      <c r="C14" s="81">
        <v>6172</v>
      </c>
      <c r="D14" s="81">
        <v>6237</v>
      </c>
      <c r="E14" s="70">
        <f t="shared" ref="E14:E18" si="0">D14-C14</f>
        <v>65</v>
      </c>
      <c r="F14" s="69">
        <v>10</v>
      </c>
      <c r="G14" s="71">
        <f t="shared" ref="G14:G18" si="1">E14*F14</f>
        <v>650</v>
      </c>
      <c r="H14" s="82"/>
    </row>
    <row r="15" spans="1:8" ht="53.25" customHeight="1" thickBot="1" x14ac:dyDescent="0.3">
      <c r="A15" s="73" t="s">
        <v>56</v>
      </c>
      <c r="B15" s="69">
        <v>29993175</v>
      </c>
      <c r="C15" s="69">
        <v>4486</v>
      </c>
      <c r="D15" s="69">
        <v>4522</v>
      </c>
      <c r="E15" s="70">
        <f t="shared" si="0"/>
        <v>36</v>
      </c>
      <c r="F15" s="69">
        <v>15</v>
      </c>
      <c r="G15" s="71">
        <f t="shared" si="1"/>
        <v>540</v>
      </c>
      <c r="H15" s="82"/>
    </row>
    <row r="16" spans="1:8" ht="15" customHeight="1" thickBot="1" x14ac:dyDescent="0.3">
      <c r="A16" s="73" t="s">
        <v>52</v>
      </c>
      <c r="B16" s="69">
        <v>29993086</v>
      </c>
      <c r="C16" s="69">
        <v>3487</v>
      </c>
      <c r="D16" s="69">
        <v>3540</v>
      </c>
      <c r="E16" s="70">
        <f t="shared" si="0"/>
        <v>53</v>
      </c>
      <c r="F16" s="69">
        <v>40</v>
      </c>
      <c r="G16" s="71">
        <f t="shared" si="1"/>
        <v>2120</v>
      </c>
      <c r="H16" s="82"/>
    </row>
    <row r="17" spans="1:8" ht="15" customHeight="1" thickBot="1" x14ac:dyDescent="0.3">
      <c r="A17" s="74" t="s">
        <v>53</v>
      </c>
      <c r="B17" s="75">
        <v>29993400</v>
      </c>
      <c r="C17" s="69">
        <v>6299</v>
      </c>
      <c r="D17" s="69">
        <v>6408</v>
      </c>
      <c r="E17" s="70">
        <f t="shared" si="0"/>
        <v>109</v>
      </c>
      <c r="F17" s="69">
        <v>30</v>
      </c>
      <c r="G17" s="71">
        <f t="shared" si="1"/>
        <v>3270</v>
      </c>
      <c r="H17" s="82"/>
    </row>
    <row r="18" spans="1:8" ht="31.5" customHeight="1" thickBot="1" x14ac:dyDescent="0.3">
      <c r="A18" s="83" t="s">
        <v>57</v>
      </c>
      <c r="B18" s="71">
        <v>29993504</v>
      </c>
      <c r="C18" s="69">
        <v>5655</v>
      </c>
      <c r="D18" s="69">
        <v>5693</v>
      </c>
      <c r="E18" s="70">
        <f t="shared" si="0"/>
        <v>38</v>
      </c>
      <c r="F18" s="69">
        <v>20</v>
      </c>
      <c r="G18" s="71">
        <f t="shared" si="1"/>
        <v>760</v>
      </c>
      <c r="H18" s="82"/>
    </row>
    <row r="19" spans="1:8" ht="18" customHeight="1" thickBot="1" x14ac:dyDescent="0.3">
      <c r="A19" s="84" t="s">
        <v>58</v>
      </c>
      <c r="B19" s="85"/>
      <c r="C19" s="85"/>
      <c r="D19" s="86"/>
      <c r="E19" s="70"/>
      <c r="G19" s="87">
        <f>SUM(G14:G18)</f>
        <v>7340</v>
      </c>
    </row>
    <row r="20" spans="1:8" ht="39" customHeight="1" thickBot="1" x14ac:dyDescent="0.3">
      <c r="A20" s="68" t="s">
        <v>50</v>
      </c>
      <c r="B20" s="69">
        <v>29993452</v>
      </c>
      <c r="C20" s="69">
        <v>10410</v>
      </c>
      <c r="D20" s="69">
        <v>10530</v>
      </c>
      <c r="E20" s="70">
        <f t="shared" ref="E20:E24" si="2">D20-C20</f>
        <v>120</v>
      </c>
      <c r="F20" s="69">
        <v>10</v>
      </c>
      <c r="G20" s="71">
        <f t="shared" ref="G20:G24" si="3">E20*F20</f>
        <v>1200</v>
      </c>
      <c r="H20" s="82"/>
    </row>
    <row r="21" spans="1:8" ht="54" customHeight="1" thickBot="1" x14ac:dyDescent="0.3">
      <c r="A21" s="73" t="s">
        <v>59</v>
      </c>
      <c r="B21" s="69">
        <v>29993531</v>
      </c>
      <c r="C21" s="69">
        <v>2915</v>
      </c>
      <c r="D21" s="69">
        <v>2943</v>
      </c>
      <c r="E21" s="70">
        <f t="shared" si="2"/>
        <v>28</v>
      </c>
      <c r="F21" s="71">
        <v>15</v>
      </c>
      <c r="G21" s="71">
        <f t="shared" si="3"/>
        <v>420</v>
      </c>
      <c r="H21" s="82"/>
    </row>
    <row r="22" spans="1:8" ht="17.25" customHeight="1" thickBot="1" x14ac:dyDescent="0.3">
      <c r="A22" s="73" t="s">
        <v>60</v>
      </c>
      <c r="B22" s="69">
        <v>29993455</v>
      </c>
      <c r="C22" s="81">
        <v>8667</v>
      </c>
      <c r="D22" s="81">
        <v>8799</v>
      </c>
      <c r="E22" s="70">
        <f t="shared" si="2"/>
        <v>132</v>
      </c>
      <c r="F22" s="69">
        <v>40</v>
      </c>
      <c r="G22" s="71">
        <f t="shared" si="3"/>
        <v>5280</v>
      </c>
      <c r="H22" s="82"/>
    </row>
    <row r="23" spans="1:8" ht="16.5" customHeight="1" thickBot="1" x14ac:dyDescent="0.3">
      <c r="A23" s="74" t="s">
        <v>61</v>
      </c>
      <c r="B23" s="75">
        <v>29993405</v>
      </c>
      <c r="C23" s="71">
        <v>10674</v>
      </c>
      <c r="D23" s="71">
        <v>10820</v>
      </c>
      <c r="E23" s="70">
        <f t="shared" si="2"/>
        <v>146</v>
      </c>
      <c r="F23" s="69">
        <v>30</v>
      </c>
      <c r="G23" s="71">
        <f t="shared" si="3"/>
        <v>4380</v>
      </c>
      <c r="H23" s="82"/>
    </row>
    <row r="24" spans="1:8" ht="30.75" customHeight="1" thickBot="1" x14ac:dyDescent="0.3">
      <c r="A24" s="83" t="s">
        <v>62</v>
      </c>
      <c r="B24" s="71">
        <v>29993524</v>
      </c>
      <c r="C24" s="71">
        <v>11689</v>
      </c>
      <c r="D24" s="71">
        <v>11894</v>
      </c>
      <c r="E24" s="70">
        <f t="shared" si="2"/>
        <v>205</v>
      </c>
      <c r="F24" s="69">
        <v>20</v>
      </c>
      <c r="G24" s="71">
        <f t="shared" si="3"/>
        <v>4100</v>
      </c>
      <c r="H24" s="82"/>
    </row>
    <row r="25" spans="1:8" ht="15.75" thickBot="1" x14ac:dyDescent="0.3">
      <c r="A25" s="88"/>
      <c r="B25" s="88"/>
      <c r="C25" s="88"/>
      <c r="D25" s="88"/>
      <c r="E25" s="88"/>
      <c r="F25" s="61" t="s">
        <v>63</v>
      </c>
      <c r="G25" s="87">
        <f>SUM(G20:G24)</f>
        <v>15380</v>
      </c>
    </row>
    <row r="26" spans="1:8" ht="15.75" thickBot="1" x14ac:dyDescent="0.3">
      <c r="C26" s="89"/>
      <c r="D26" s="89"/>
      <c r="F26" s="61" t="s">
        <v>64</v>
      </c>
      <c r="G26" s="90">
        <f>G25+G19+G13</f>
        <v>50795</v>
      </c>
      <c r="H26" s="82"/>
    </row>
    <row r="27" spans="1:8" x14ac:dyDescent="0.25">
      <c r="C27" s="89"/>
      <c r="D27" s="89"/>
      <c r="G27" s="91"/>
      <c r="H27" s="82"/>
    </row>
    <row r="28" spans="1:8" ht="15.75" thickBot="1" x14ac:dyDescent="0.3"/>
    <row r="29" spans="1:8" ht="19.5" customHeight="1" thickBot="1" x14ac:dyDescent="0.3">
      <c r="A29" s="92" t="s">
        <v>65</v>
      </c>
      <c r="B29" s="93" t="s">
        <v>66</v>
      </c>
      <c r="C29" s="81">
        <v>257401</v>
      </c>
      <c r="D29" s="81">
        <v>262978</v>
      </c>
      <c r="E29" s="71">
        <f>D29-C29</f>
        <v>5577</v>
      </c>
      <c r="F29" s="69">
        <v>1</v>
      </c>
      <c r="G29" s="71">
        <f>E29*F29</f>
        <v>5577</v>
      </c>
      <c r="H29" s="82"/>
    </row>
    <row r="30" spans="1:8" ht="18.75" customHeight="1" thickBot="1" x14ac:dyDescent="0.3">
      <c r="A30" s="94" t="s">
        <v>67</v>
      </c>
      <c r="B30" s="71">
        <v>29211536</v>
      </c>
      <c r="C30" s="81">
        <v>231331</v>
      </c>
      <c r="D30" s="81">
        <v>235950</v>
      </c>
      <c r="E30" s="71">
        <f>D30-C30</f>
        <v>4619</v>
      </c>
      <c r="F30" s="69">
        <v>1</v>
      </c>
      <c r="G30" s="71">
        <f>E30*F30</f>
        <v>4619</v>
      </c>
      <c r="H30" s="82"/>
    </row>
    <row r="31" spans="1:8" ht="15.75" thickBot="1" x14ac:dyDescent="0.3">
      <c r="F31" s="61" t="s">
        <v>63</v>
      </c>
      <c r="G31" s="95">
        <f>SUM(G29:G30)</f>
        <v>10196</v>
      </c>
    </row>
    <row r="32" spans="1:8" x14ac:dyDescent="0.25">
      <c r="G32" s="96"/>
    </row>
    <row r="33" spans="1:8" x14ac:dyDescent="0.25">
      <c r="G33" s="96"/>
    </row>
    <row r="34" spans="1:8" x14ac:dyDescent="0.25">
      <c r="A34" s="97"/>
      <c r="B34" s="97"/>
      <c r="C34" s="97"/>
      <c r="D34" s="97"/>
      <c r="E34" s="97"/>
      <c r="F34" s="98"/>
      <c r="G34" s="98"/>
    </row>
    <row r="35" spans="1:8" ht="15.75" thickBot="1" x14ac:dyDescent="0.3">
      <c r="A35" s="54"/>
      <c r="B35" s="55"/>
      <c r="G35" s="55"/>
    </row>
    <row r="36" spans="1:8" ht="12.75" customHeight="1" x14ac:dyDescent="0.25">
      <c r="A36" s="56" t="s">
        <v>41</v>
      </c>
      <c r="B36" s="58" t="s">
        <v>42</v>
      </c>
      <c r="C36" s="99" t="s">
        <v>43</v>
      </c>
      <c r="D36" s="100"/>
      <c r="E36" s="58" t="s">
        <v>44</v>
      </c>
      <c r="F36" s="58" t="s">
        <v>45</v>
      </c>
      <c r="G36" s="58" t="s">
        <v>46</v>
      </c>
    </row>
    <row r="37" spans="1:8" ht="15.75" thickBot="1" x14ac:dyDescent="0.3">
      <c r="A37" s="101"/>
      <c r="B37" s="59"/>
      <c r="C37" s="102"/>
      <c r="D37" s="103"/>
      <c r="E37" s="59"/>
      <c r="F37" s="59"/>
      <c r="G37" s="59"/>
    </row>
    <row r="38" spans="1:8" ht="15.75" thickBot="1" x14ac:dyDescent="0.3">
      <c r="A38" s="104"/>
      <c r="B38" s="60"/>
      <c r="C38" s="61" t="s">
        <v>47</v>
      </c>
      <c r="D38" s="62" t="s">
        <v>48</v>
      </c>
      <c r="E38" s="60"/>
      <c r="F38" s="60"/>
      <c r="G38" s="60"/>
    </row>
    <row r="39" spans="1:8" ht="25.5" customHeight="1" thickBot="1" x14ac:dyDescent="0.3">
      <c r="A39" s="105"/>
      <c r="B39" s="106"/>
      <c r="C39" s="106"/>
      <c r="D39" s="106"/>
      <c r="E39" s="107"/>
      <c r="G39" s="108"/>
    </row>
    <row r="40" spans="1:8" ht="15" customHeight="1" thickBot="1" x14ac:dyDescent="0.3">
      <c r="A40" s="83" t="s">
        <v>68</v>
      </c>
      <c r="B40" s="83" t="s">
        <v>69</v>
      </c>
      <c r="C40" s="81">
        <v>3483</v>
      </c>
      <c r="D40" s="81">
        <v>3540</v>
      </c>
      <c r="E40" s="69">
        <f>D40-C40</f>
        <v>57</v>
      </c>
      <c r="F40" s="83">
        <v>30</v>
      </c>
      <c r="G40" s="109">
        <f>E40*F40</f>
        <v>1710</v>
      </c>
      <c r="H40" s="82"/>
    </row>
    <row r="41" spans="1:8" ht="15" customHeight="1" thickBot="1" x14ac:dyDescent="0.3">
      <c r="A41" s="110" t="s">
        <v>70</v>
      </c>
      <c r="B41" s="69">
        <v>29993194</v>
      </c>
      <c r="C41" s="69">
        <v>3237</v>
      </c>
      <c r="D41" s="69">
        <v>3285</v>
      </c>
      <c r="E41" s="69">
        <f>D41-C41</f>
        <v>48</v>
      </c>
      <c r="F41" s="69">
        <v>30</v>
      </c>
      <c r="G41" s="71">
        <f>E41*F41</f>
        <v>1440</v>
      </c>
      <c r="H41" s="82"/>
    </row>
    <row r="42" spans="1:8" ht="15" customHeight="1" thickBot="1" x14ac:dyDescent="0.3">
      <c r="A42" s="111"/>
      <c r="B42" s="69"/>
      <c r="C42" s="75"/>
      <c r="D42" s="75"/>
      <c r="E42" s="69"/>
      <c r="F42" s="75"/>
      <c r="G42" s="71"/>
    </row>
    <row r="43" spans="1:8" ht="15" customHeight="1" thickBot="1" x14ac:dyDescent="0.3">
      <c r="A43" s="83" t="s">
        <v>71</v>
      </c>
      <c r="B43" s="93" t="s">
        <v>72</v>
      </c>
      <c r="C43" s="75">
        <v>15431</v>
      </c>
      <c r="D43" s="75">
        <v>15559</v>
      </c>
      <c r="E43" s="69">
        <f>D43-C43</f>
        <v>128</v>
      </c>
      <c r="F43" s="69">
        <v>30</v>
      </c>
      <c r="G43" s="71">
        <f>E43*F43</f>
        <v>3840</v>
      </c>
      <c r="H43" s="82"/>
    </row>
    <row r="44" spans="1:8" ht="15" customHeight="1" thickBot="1" x14ac:dyDescent="0.3">
      <c r="A44" s="110" t="s">
        <v>73</v>
      </c>
      <c r="B44" s="83" t="s">
        <v>74</v>
      </c>
      <c r="C44" s="112">
        <v>11685</v>
      </c>
      <c r="D44" s="112">
        <v>11717</v>
      </c>
      <c r="E44" s="69">
        <f>D44-C44</f>
        <v>32</v>
      </c>
      <c r="F44" s="69">
        <v>30</v>
      </c>
      <c r="G44" s="71">
        <f>E44*F44</f>
        <v>960</v>
      </c>
      <c r="H44" s="82"/>
    </row>
    <row r="45" spans="1:8" ht="16.5" customHeight="1" thickBot="1" x14ac:dyDescent="0.3">
      <c r="A45" s="84" t="s">
        <v>75</v>
      </c>
      <c r="B45" s="85"/>
      <c r="C45" s="113"/>
      <c r="D45" s="113"/>
      <c r="E45" s="114"/>
      <c r="F45" s="61" t="s">
        <v>63</v>
      </c>
      <c r="G45" s="115">
        <f>SUM(G40:G44)</f>
        <v>7950</v>
      </c>
      <c r="H45" s="82"/>
    </row>
    <row r="46" spans="1:8" ht="31.5" customHeight="1" thickBot="1" x14ac:dyDescent="0.3">
      <c r="A46" s="116" t="s">
        <v>50</v>
      </c>
      <c r="B46" s="69">
        <v>29993213</v>
      </c>
      <c r="C46" s="71">
        <v>13687</v>
      </c>
      <c r="D46" s="71">
        <v>13826</v>
      </c>
      <c r="E46" s="71">
        <f t="shared" ref="E46:E50" si="4">D46-C46</f>
        <v>139</v>
      </c>
      <c r="F46" s="69">
        <v>15</v>
      </c>
      <c r="G46" s="71">
        <f t="shared" ref="G46:G50" si="5">E46*F46</f>
        <v>2085</v>
      </c>
      <c r="H46" s="82"/>
    </row>
    <row r="47" spans="1:8" ht="49.5" customHeight="1" thickBot="1" x14ac:dyDescent="0.3">
      <c r="A47" s="83" t="s">
        <v>59</v>
      </c>
      <c r="B47" s="69">
        <v>29993517</v>
      </c>
      <c r="C47" s="69">
        <v>2194</v>
      </c>
      <c r="D47" s="69">
        <v>2223</v>
      </c>
      <c r="E47" s="71">
        <f t="shared" si="4"/>
        <v>29</v>
      </c>
      <c r="F47" s="69">
        <v>60</v>
      </c>
      <c r="G47" s="71">
        <f t="shared" si="5"/>
        <v>1740</v>
      </c>
      <c r="H47" s="82"/>
    </row>
    <row r="48" spans="1:8" ht="15" customHeight="1" thickBot="1" x14ac:dyDescent="0.3">
      <c r="A48" s="83" t="s">
        <v>60</v>
      </c>
      <c r="B48" s="69">
        <v>29116365</v>
      </c>
      <c r="C48" s="81">
        <v>23929</v>
      </c>
      <c r="D48" s="81">
        <v>24272</v>
      </c>
      <c r="E48" s="71">
        <f t="shared" si="4"/>
        <v>343</v>
      </c>
      <c r="F48" s="69">
        <v>60</v>
      </c>
      <c r="G48" s="71">
        <f t="shared" si="5"/>
        <v>20580</v>
      </c>
      <c r="H48" s="82"/>
    </row>
    <row r="49" spans="1:8" ht="15" customHeight="1" thickBot="1" x14ac:dyDescent="0.3">
      <c r="A49" s="117" t="s">
        <v>61</v>
      </c>
      <c r="B49" s="75">
        <v>29993350</v>
      </c>
      <c r="C49" s="71">
        <v>20010</v>
      </c>
      <c r="D49" s="71">
        <v>20268</v>
      </c>
      <c r="E49" s="71">
        <f t="shared" si="4"/>
        <v>258</v>
      </c>
      <c r="F49" s="69">
        <v>80</v>
      </c>
      <c r="G49" s="71">
        <f t="shared" si="5"/>
        <v>20640</v>
      </c>
      <c r="H49" s="82"/>
    </row>
    <row r="50" spans="1:8" ht="15" customHeight="1" thickBot="1" x14ac:dyDescent="0.3">
      <c r="A50" s="110" t="s">
        <v>54</v>
      </c>
      <c r="B50" s="71">
        <v>29993469</v>
      </c>
      <c r="C50" s="71">
        <v>9122</v>
      </c>
      <c r="D50" s="71">
        <v>9226</v>
      </c>
      <c r="E50" s="71">
        <f t="shared" si="4"/>
        <v>104</v>
      </c>
      <c r="F50" s="69">
        <v>40</v>
      </c>
      <c r="G50" s="71">
        <f t="shared" si="5"/>
        <v>4160</v>
      </c>
      <c r="H50" s="82"/>
    </row>
    <row r="51" spans="1:8" ht="15.75" thickBot="1" x14ac:dyDescent="0.3">
      <c r="A51" s="118"/>
      <c r="B51" s="118"/>
      <c r="C51" s="71"/>
      <c r="D51" s="118"/>
      <c r="E51" s="119"/>
      <c r="F51" s="61" t="s">
        <v>63</v>
      </c>
      <c r="G51" s="120">
        <f>SUM(G46:G50)</f>
        <v>49205</v>
      </c>
    </row>
    <row r="53" spans="1:8" x14ac:dyDescent="0.25">
      <c r="A53" s="56" t="s">
        <v>41</v>
      </c>
      <c r="B53" s="58" t="s">
        <v>42</v>
      </c>
      <c r="C53" s="99" t="s">
        <v>43</v>
      </c>
      <c r="D53" s="100"/>
      <c r="E53" s="58" t="s">
        <v>44</v>
      </c>
      <c r="F53" s="58" t="s">
        <v>45</v>
      </c>
      <c r="G53" s="58" t="s">
        <v>46</v>
      </c>
    </row>
    <row r="54" spans="1:8" ht="15.75" thickBot="1" x14ac:dyDescent="0.3">
      <c r="A54" s="101"/>
      <c r="B54" s="59"/>
      <c r="C54" s="102"/>
      <c r="D54" s="103"/>
      <c r="E54" s="59"/>
      <c r="F54" s="59"/>
      <c r="G54" s="59"/>
    </row>
    <row r="55" spans="1:8" ht="15.75" thickBot="1" x14ac:dyDescent="0.3">
      <c r="A55" s="104"/>
      <c r="B55" s="60"/>
      <c r="C55" s="61" t="s">
        <v>47</v>
      </c>
      <c r="D55" s="62" t="s">
        <v>48</v>
      </c>
      <c r="E55" s="60"/>
      <c r="F55" s="60"/>
      <c r="G55" s="60"/>
    </row>
    <row r="56" spans="1:8" ht="15" customHeight="1" thickBot="1" x14ac:dyDescent="0.3">
      <c r="A56" s="121" t="s">
        <v>76</v>
      </c>
      <c r="B56" s="83" t="s">
        <v>77</v>
      </c>
      <c r="C56" s="81">
        <v>10417</v>
      </c>
      <c r="D56" s="81">
        <v>10606</v>
      </c>
      <c r="E56" s="69">
        <f t="shared" ref="E56:E60" si="6">D56-C56</f>
        <v>189</v>
      </c>
      <c r="F56" s="81">
        <v>40</v>
      </c>
      <c r="G56" s="71">
        <f t="shared" ref="G56:G60" si="7">E56*F56</f>
        <v>7560</v>
      </c>
      <c r="H56" s="82"/>
    </row>
    <row r="57" spans="1:8" ht="15" customHeight="1" thickBot="1" x14ac:dyDescent="0.3">
      <c r="A57" s="122"/>
      <c r="B57" s="83" t="s">
        <v>78</v>
      </c>
      <c r="C57" s="81">
        <v>6158</v>
      </c>
      <c r="D57" s="81">
        <v>6238</v>
      </c>
      <c r="E57" s="69">
        <f t="shared" si="6"/>
        <v>80</v>
      </c>
      <c r="F57" s="81">
        <v>20</v>
      </c>
      <c r="G57" s="71">
        <f t="shared" si="7"/>
        <v>1600</v>
      </c>
      <c r="H57" s="82"/>
    </row>
    <row r="58" spans="1:8" ht="15" customHeight="1" thickBot="1" x14ac:dyDescent="0.3">
      <c r="A58" s="123"/>
      <c r="B58" s="83" t="s">
        <v>79</v>
      </c>
      <c r="C58" s="81">
        <v>1256</v>
      </c>
      <c r="D58" s="81">
        <v>1271</v>
      </c>
      <c r="E58" s="69">
        <f t="shared" si="6"/>
        <v>15</v>
      </c>
      <c r="F58" s="81">
        <v>80</v>
      </c>
      <c r="G58" s="71">
        <f t="shared" si="7"/>
        <v>1200</v>
      </c>
      <c r="H58" s="82"/>
    </row>
    <row r="59" spans="1:8" ht="15" customHeight="1" thickBot="1" x14ac:dyDescent="0.3">
      <c r="A59" s="124" t="s">
        <v>80</v>
      </c>
      <c r="B59" s="125">
        <v>32358499</v>
      </c>
      <c r="C59" s="81">
        <v>0</v>
      </c>
      <c r="D59" s="81">
        <v>0</v>
      </c>
      <c r="E59" s="69">
        <f t="shared" si="6"/>
        <v>0</v>
      </c>
      <c r="F59" s="81">
        <v>1</v>
      </c>
      <c r="G59" s="71">
        <f t="shared" si="7"/>
        <v>0</v>
      </c>
    </row>
    <row r="60" spans="1:8" ht="15" customHeight="1" thickBot="1" x14ac:dyDescent="0.3">
      <c r="A60" s="126"/>
      <c r="B60" s="127">
        <v>32358505</v>
      </c>
      <c r="C60" s="81">
        <v>0</v>
      </c>
      <c r="D60" s="81">
        <v>0</v>
      </c>
      <c r="E60" s="69">
        <f t="shared" si="6"/>
        <v>0</v>
      </c>
      <c r="F60" s="81">
        <v>1</v>
      </c>
      <c r="G60" s="71">
        <f t="shared" si="7"/>
        <v>0</v>
      </c>
    </row>
    <row r="61" spans="1:8" ht="15" customHeight="1" thickBot="1" x14ac:dyDescent="0.3">
      <c r="A61" s="128"/>
      <c r="B61" s="129"/>
      <c r="C61" s="129"/>
      <c r="D61" s="129"/>
      <c r="E61" s="129"/>
      <c r="F61" s="130" t="s">
        <v>63</v>
      </c>
      <c r="G61" s="131">
        <f>SUM(G56:G60)</f>
        <v>10360</v>
      </c>
    </row>
    <row r="62" spans="1:8" ht="15" customHeight="1" x14ac:dyDescent="0.25">
      <c r="A62" s="128"/>
      <c r="B62" s="129"/>
      <c r="C62" s="129"/>
      <c r="D62" s="129"/>
      <c r="E62" s="129"/>
      <c r="F62" s="132"/>
      <c r="G62" s="133"/>
    </row>
    <row r="63" spans="1:8" ht="15" customHeight="1" x14ac:dyDescent="0.25">
      <c r="A63" s="134" t="s">
        <v>81</v>
      </c>
      <c r="B63" s="135">
        <f>G26+G31+G45+G51+G61</f>
        <v>128506</v>
      </c>
      <c r="C63" s="129"/>
      <c r="D63" s="129"/>
      <c r="E63" s="129"/>
      <c r="F63" s="136"/>
      <c r="G63" s="133"/>
    </row>
    <row r="64" spans="1:8" ht="15" customHeight="1" x14ac:dyDescent="0.25">
      <c r="A64" s="134" t="s">
        <v>82</v>
      </c>
      <c r="B64" s="135">
        <f>SUM(G12)+SUM(G18:G18)+SUM(G24:G24)+G31+SUM(G50:G50)</f>
        <v>21996</v>
      </c>
      <c r="C64" s="129"/>
      <c r="D64" s="129"/>
      <c r="E64" s="129"/>
      <c r="F64" s="136"/>
      <c r="G64" s="133"/>
    </row>
    <row r="65" spans="1:7" ht="21.75" customHeight="1" x14ac:dyDescent="0.25">
      <c r="A65" s="137" t="s">
        <v>83</v>
      </c>
      <c r="B65" s="138">
        <f>SUM(G10:G11)+SUM(G16:G17)+SUM(G22:G23)+SUM(G48:G49)</f>
        <v>78790</v>
      </c>
      <c r="D65" s="139"/>
      <c r="E65" s="139"/>
      <c r="F65" s="136"/>
    </row>
    <row r="66" spans="1:7" ht="21.75" customHeight="1" x14ac:dyDescent="0.25">
      <c r="A66" s="137" t="s">
        <v>84</v>
      </c>
      <c r="B66" s="138">
        <f>G61</f>
        <v>10360</v>
      </c>
      <c r="D66" s="89"/>
      <c r="G66" s="96"/>
    </row>
    <row r="67" spans="1:7" ht="21.75" customHeight="1" x14ac:dyDescent="0.25">
      <c r="A67" s="137" t="s">
        <v>85</v>
      </c>
      <c r="B67" s="138">
        <f>G8+G9+G14+G15+G20+G21+G45+G46+G47</f>
        <v>17360</v>
      </c>
      <c r="D67" s="89"/>
      <c r="G67" s="96"/>
    </row>
    <row r="69" spans="1:7" x14ac:dyDescent="0.25">
      <c r="B69" t="s">
        <v>86</v>
      </c>
    </row>
    <row r="71" spans="1:7" x14ac:dyDescent="0.25">
      <c r="B71" t="s">
        <v>87</v>
      </c>
    </row>
  </sheetData>
  <mergeCells count="29">
    <mergeCell ref="A56:A58"/>
    <mergeCell ref="A59:A60"/>
    <mergeCell ref="G36:G38"/>
    <mergeCell ref="A39:D39"/>
    <mergeCell ref="A45:B45"/>
    <mergeCell ref="A53:A55"/>
    <mergeCell ref="B53:B55"/>
    <mergeCell ref="C53:D54"/>
    <mergeCell ref="E53:E55"/>
    <mergeCell ref="F53:F55"/>
    <mergeCell ref="G53:G55"/>
    <mergeCell ref="A7:D7"/>
    <mergeCell ref="A19:D19"/>
    <mergeCell ref="A25:E25"/>
    <mergeCell ref="A34:E34"/>
    <mergeCell ref="F34:G34"/>
    <mergeCell ref="A36:A38"/>
    <mergeCell ref="B36:B38"/>
    <mergeCell ref="C36:D37"/>
    <mergeCell ref="E36:E38"/>
    <mergeCell ref="F36:F38"/>
    <mergeCell ref="A1:G1"/>
    <mergeCell ref="A2:G2"/>
    <mergeCell ref="A4:A6"/>
    <mergeCell ref="B4:B6"/>
    <mergeCell ref="C4:D5"/>
    <mergeCell ref="E4:E6"/>
    <mergeCell ref="F4:F6"/>
    <mergeCell ref="G4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Справка</vt:lpstr>
      <vt:lpstr>Корп.3</vt:lpstr>
      <vt:lpstr>ОПУ ээ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2022-08-30T09:13:38Z</dcterms:modified>
</cp:coreProperties>
</file>